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1325" windowHeight="4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60" i="1"/>
  <c r="E68"/>
  <c r="E69"/>
  <c r="E70"/>
  <c r="E71"/>
  <c r="E32"/>
  <c r="I31" l="1"/>
  <c r="E28"/>
  <c r="D81" l="1"/>
  <c r="D82"/>
  <c r="D83"/>
  <c r="D80"/>
  <c r="E46"/>
  <c r="F46"/>
  <c r="G46"/>
  <c r="K31"/>
  <c r="K40" s="1"/>
  <c r="K46" s="1"/>
  <c r="G31"/>
  <c r="D46"/>
  <c r="H31"/>
  <c r="H40" s="1"/>
  <c r="H46" s="1"/>
  <c r="D71" s="1"/>
  <c r="I40"/>
  <c r="I46" s="1"/>
  <c r="D57" s="1"/>
  <c r="J31"/>
  <c r="J40" s="1"/>
  <c r="J46" s="1"/>
  <c r="D59" s="1"/>
  <c r="F31"/>
  <c r="D8"/>
  <c r="D31" s="1"/>
  <c r="E14"/>
  <c r="E12"/>
  <c r="E31" s="1"/>
  <c r="E33" s="1"/>
  <c r="D58" l="1"/>
  <c r="D70"/>
  <c r="D35"/>
  <c r="D56"/>
  <c r="D69"/>
  <c r="D68"/>
  <c r="E35"/>
  <c r="F35"/>
</calcChain>
</file>

<file path=xl/sharedStrings.xml><?xml version="1.0" encoding="utf-8"?>
<sst xmlns="http://schemas.openxmlformats.org/spreadsheetml/2006/main" count="114" uniqueCount="78">
  <si>
    <t>Waterfront Public Space</t>
  </si>
  <si>
    <t>Seattle City Light Utility Relocations</t>
  </si>
  <si>
    <t>Seattle Public Utility Relocations</t>
  </si>
  <si>
    <t>King County Metro Subsidies</t>
  </si>
  <si>
    <t xml:space="preserve">Intelligent Traffic Systems </t>
  </si>
  <si>
    <t xml:space="preserve">Mercer East </t>
  </si>
  <si>
    <t>Waterfront Redevelopment Projects</t>
  </si>
  <si>
    <t>Interest</t>
  </si>
  <si>
    <t>State</t>
  </si>
  <si>
    <t>City of Seattle</t>
  </si>
  <si>
    <t>Post Tunnel Project Costs</t>
  </si>
  <si>
    <t>Cumulative AWV Project  Costs</t>
  </si>
  <si>
    <t>Port of Seattle</t>
  </si>
  <si>
    <t>Principal</t>
  </si>
  <si>
    <t>Combined</t>
  </si>
  <si>
    <t>WSDOT/SDOT Prior Expenditures</t>
  </si>
  <si>
    <t>Annual Operating Budget</t>
  </si>
  <si>
    <t>State of Washington</t>
  </si>
  <si>
    <t xml:space="preserve">Port of Seattle </t>
  </si>
  <si>
    <t>% of Annual Operating Budget for AWV Tunnel</t>
  </si>
  <si>
    <t>King County</t>
  </si>
  <si>
    <t xml:space="preserve">Magnitude of Financial Impact </t>
  </si>
  <si>
    <t xml:space="preserve">Total Cost of AWV Tunnel Project </t>
  </si>
  <si>
    <t>Annual AWV Tunnel Related Costs</t>
  </si>
  <si>
    <r>
      <t>Interest</t>
    </r>
    <r>
      <rPr>
        <vertAlign val="superscript"/>
        <sz val="11"/>
        <color theme="1"/>
        <rFont val="Calibri"/>
        <family val="2"/>
        <scheme val="minor"/>
      </rPr>
      <t>1</t>
    </r>
  </si>
  <si>
    <t>WSDOT Handout "Stakeholder Advisory Committee, Nov. 20, 2008 Guiding Principle #5: Create solutions that are fiscally responsible.
Preliminary Results – Subject To Change</t>
  </si>
  <si>
    <r>
      <t>City of Seattle</t>
    </r>
    <r>
      <rPr>
        <vertAlign val="superscript"/>
        <sz val="11"/>
        <color theme="1"/>
        <rFont val="Calibri"/>
        <family val="2"/>
        <scheme val="minor"/>
      </rPr>
      <t>3</t>
    </r>
  </si>
  <si>
    <t>AWV Seawall and Replacement Program</t>
  </si>
  <si>
    <t>Annual $ Expended on Transportation</t>
  </si>
  <si>
    <t xml:space="preserve">% of Annual Expended on Transportation  </t>
  </si>
  <si>
    <t>"Bored Tunnel Alternative Facility Operations and Maintenance Cost Estimate" Submitted to WSDOT by Parsons Brinckerhoff, August 2009</t>
  </si>
  <si>
    <r>
      <t xml:space="preserve">Annual Op &amp; Main Cost of Tunnel 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</si>
  <si>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t xml:space="preserve">Exceeds Port of Seattle's Bonding/Debt Capacity?  </t>
  </si>
  <si>
    <r>
      <t xml:space="preserve">Construction Mitigation </t>
    </r>
    <r>
      <rPr>
        <vertAlign val="superscript"/>
        <sz val="11"/>
        <color theme="1"/>
        <rFont val="Calibri"/>
        <family val="2"/>
        <scheme val="minor"/>
      </rPr>
      <t>6</t>
    </r>
  </si>
  <si>
    <r>
      <t xml:space="preserve">Holgate to King Viaduct Replacement </t>
    </r>
    <r>
      <rPr>
        <vertAlign val="superscript"/>
        <sz val="11"/>
        <color theme="1"/>
        <rFont val="Calibri"/>
        <family val="2"/>
        <scheme val="minor"/>
      </rPr>
      <t>6</t>
    </r>
  </si>
  <si>
    <r>
      <t xml:space="preserve">Annual Policies and Management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</si>
  <si>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Annual Interest Only Payments</t>
  </si>
  <si>
    <r>
      <t xml:space="preserve">Annual Traffic/Trolley Management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</si>
  <si>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 xml:space="preserve">Total Annual Costs </t>
  </si>
  <si>
    <t>City of Seattle "Overview and Initial Issues Identification ALASKAN WAY VIADUCT &amp; SEAWALL REPLACEMENT" Prepared by Staff: Dan Eder and Norm Schwab, Date Prepared: October 16, 2009</t>
  </si>
  <si>
    <r>
      <t xml:space="preserve">Parking Program and Project Services </t>
    </r>
    <r>
      <rPr>
        <vertAlign val="superscript"/>
        <sz val="11"/>
        <color theme="1"/>
        <rFont val="Calibri"/>
        <family val="2"/>
        <scheme val="minor"/>
      </rPr>
      <t>7</t>
    </r>
  </si>
  <si>
    <t>"Alaskan Way Viaduct and Seawall Replacement Program", WSDOT Presentation at WASHTO 2009 Annual Meeting 
Seattle, WA, July 11-14, 2009</t>
  </si>
  <si>
    <t>"Understanding the program’s cost and funding", WSDOT handout, January to April 2010</t>
  </si>
  <si>
    <r>
      <t xml:space="preserve">Initial Outlay </t>
    </r>
    <r>
      <rPr>
        <vertAlign val="superscript"/>
        <sz val="11"/>
        <color theme="1"/>
        <rFont val="Calibri"/>
        <family val="2"/>
        <scheme val="minor"/>
      </rPr>
      <t>6, 8</t>
    </r>
  </si>
  <si>
    <r>
      <t xml:space="preserve">Annual </t>
    </r>
    <r>
      <rPr>
        <vertAlign val="superscript"/>
        <sz val="11"/>
        <color theme="1"/>
        <rFont val="Calibri"/>
        <family val="2"/>
        <scheme val="minor"/>
      </rPr>
      <t>2, 8</t>
    </r>
  </si>
  <si>
    <t>King County Metro Subsidies/Operations</t>
  </si>
  <si>
    <r>
      <t xml:space="preserve">AWV Utility Relocations </t>
    </r>
    <r>
      <rPr>
        <b/>
        <vertAlign val="superscript"/>
        <sz val="11"/>
        <color theme="1"/>
        <rFont val="Calibri"/>
        <family val="2"/>
        <scheme val="minor"/>
      </rPr>
      <t>3, 6</t>
    </r>
  </si>
  <si>
    <t>Thomas Street (estimate)</t>
  </si>
  <si>
    <t>"Funding the AWV &amp; Seawall Replacement Project in the Context of  the City's Other Capital Needs", Special Committee on AWV &amp; Seawall Replacement Project, March 22, 2010</t>
  </si>
  <si>
    <t>"Alaskan Way Seawall Replacement Project Financial Plan Summary", Mayor McGinn, January 2010</t>
  </si>
  <si>
    <r>
      <t xml:space="preserve">Alaskan Way Seawall Replacement </t>
    </r>
    <r>
      <rPr>
        <vertAlign val="superscript"/>
        <sz val="11"/>
        <color theme="1"/>
        <rFont val="Calibri"/>
        <family val="2"/>
        <scheme val="minor"/>
      </rPr>
      <t>10</t>
    </r>
  </si>
  <si>
    <r>
      <t xml:space="preserve">I-5 Improvements </t>
    </r>
    <r>
      <rPr>
        <vertAlign val="superscript"/>
        <sz val="11"/>
        <color theme="1"/>
        <rFont val="Calibri"/>
        <family val="2"/>
        <scheme val="minor"/>
      </rPr>
      <t>2</t>
    </r>
  </si>
  <si>
    <t>"CITY OF SEATTLE 2010-2015 ADOPTED CAPITAL IMPROVEMENT PROGRAM" 
•For SDOT, $443 million is allocated from 2010 to 2015. Work in 2010 includes $7.5 million for the
design of the seawall and seawall test section, $9.3 million for design on Mercer Corridor Project West
Phase, and $6.7 million for other planning, design, and construction support.
• For Seattle Public Utilities, $15.0 million is allocated from 2010 through 2015 to support the relocation,
replacement, and protection of the water infrastructure and $14.9 million is allocated for drainage and
wastewater, not including coordinated projects outside of the base program scope.
• For Seattle City Light, $132.1 million is allocated from 2010 through 2015 for design review and project
management costs related to the relocation of infrastructure along the four-mile corridor and associated
betterment/opportunity projects, not including coordinated projects outside of the base program scope.</t>
  </si>
  <si>
    <t>"Mercer Plan has a new price tag: $290 million", Crosscut.com, September 10, 2009</t>
  </si>
  <si>
    <r>
      <t xml:space="preserve">AWV Related Projects </t>
    </r>
    <r>
      <rPr>
        <b/>
        <vertAlign val="superscript"/>
        <sz val="11"/>
        <color theme="1"/>
        <rFont val="Calibri"/>
        <family val="2"/>
        <scheme val="minor"/>
      </rPr>
      <t>3, 11</t>
    </r>
  </si>
  <si>
    <t>WSDOT Project Pages for Respective Projects   http://www.wsdot.wa.gov/projects/sr519/</t>
  </si>
  <si>
    <r>
      <t xml:space="preserve">519 Ramp </t>
    </r>
    <r>
      <rPr>
        <vertAlign val="superscript"/>
        <sz val="11"/>
        <color theme="1"/>
        <rFont val="Calibri"/>
        <family val="2"/>
        <scheme val="minor"/>
      </rPr>
      <t>12</t>
    </r>
  </si>
  <si>
    <r>
      <t xml:space="preserve">S. Spokane St. Viaduct </t>
    </r>
    <r>
      <rPr>
        <vertAlign val="superscript"/>
        <sz val="11"/>
        <color theme="1"/>
        <rFont val="Calibri"/>
        <family val="2"/>
        <scheme val="minor"/>
      </rPr>
      <t>13</t>
    </r>
  </si>
  <si>
    <t>PSRC "Spokane Street Widening Project", 2009.  Note: only 50% of project's costs were apportioned to the AWV Project</t>
  </si>
  <si>
    <r>
      <t xml:space="preserve">Viaduct Demolition </t>
    </r>
    <r>
      <rPr>
        <vertAlign val="superscript"/>
        <sz val="11"/>
        <color theme="1"/>
        <rFont val="Calibri"/>
        <family val="2"/>
        <scheme val="minor"/>
      </rPr>
      <t>14</t>
    </r>
  </si>
  <si>
    <r>
      <t xml:space="preserve">Bored Tunnel </t>
    </r>
    <r>
      <rPr>
        <vertAlign val="superscript"/>
        <sz val="11"/>
        <color theme="1"/>
        <rFont val="Calibri"/>
        <family val="2"/>
        <scheme val="minor"/>
      </rPr>
      <t>12</t>
    </r>
  </si>
  <si>
    <t xml:space="preserve">WSDOT quotes the demoliton of Viaduct at $290,000,000 in order to bring it into conformity with $300 Million Port of Seattle contribution, however all documents prior to agreement with Port referenced $400 Million + figure.  </t>
  </si>
  <si>
    <t>Alaskan Way Viaduct and Seawall Replacement Program</t>
  </si>
  <si>
    <r>
      <t xml:space="preserve">Port of Seattle </t>
    </r>
    <r>
      <rPr>
        <vertAlign val="superscript"/>
        <sz val="11"/>
        <color theme="1"/>
        <rFont val="Calibri"/>
        <family val="2"/>
        <scheme val="minor"/>
      </rPr>
      <t>5</t>
    </r>
  </si>
  <si>
    <t>AWV Project Costs Financial Assumptions:</t>
  </si>
  <si>
    <t xml:space="preserve">All interest is based on 20 year term, 5% rate with the exception of prior years' expenditures.  Prior years' expenditures  calculated on 15 year amortization b/c WSDOT is refinancing prior years' bonds, so some of the prior years' expenditures have already been paid, but some is being carried over farther into the future. </t>
  </si>
  <si>
    <r>
      <t xml:space="preserve">Mercer West </t>
    </r>
    <r>
      <rPr>
        <vertAlign val="superscript"/>
        <sz val="11"/>
        <color theme="1"/>
        <rFont val="Calibri"/>
        <family val="2"/>
        <scheme val="minor"/>
      </rPr>
      <t>15</t>
    </r>
  </si>
  <si>
    <t xml:space="preserve">  New Updates </t>
  </si>
  <si>
    <t>Cost and Amortization Study   June 26, 2010</t>
  </si>
  <si>
    <t>Allen Brackett Shedd Report to City Council, June 1, 2010  http://clerk.ci.seattle.wa.us/~public/meetingrecords/2010/AWV20100621_3c.pdf</t>
  </si>
  <si>
    <t xml:space="preserve">                                 Amount of Change</t>
  </si>
  <si>
    <t xml:space="preserve">                                 Previous</t>
  </si>
  <si>
    <t>Proj. Annual Debt Service &amp; Operating Cost Related to AWV Tunnel</t>
  </si>
  <si>
    <t xml:space="preserve">Prior </t>
  </si>
  <si>
    <t>All Interest Calculations using: http://www.amortizationtable.org/</t>
  </si>
  <si>
    <r>
      <t xml:space="preserve">1st Ave Streetcar/Waterfront </t>
    </r>
    <r>
      <rPr>
        <b/>
        <vertAlign val="superscript"/>
        <sz val="11"/>
        <color rgb="FFFF0000"/>
        <rFont val="Calibri"/>
        <family val="2"/>
        <scheme val="minor"/>
      </rPr>
      <t>6, 15</t>
    </r>
  </si>
  <si>
    <t>See Note #15 -&gt;</t>
  </si>
  <si>
    <t xml:space="preserve">The City/City Council have "denied" that a 1st Avenue Streetcar is intended, that it is only being "studied", however the June 1st report to the City Council (see #16) squarely demonstrates that a 1st Avenue Streetcar is more than being studied.  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</si>
</sst>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/>
    <xf numFmtId="0" fontId="0" fillId="0" borderId="1" xfId="0" applyBorder="1"/>
    <xf numFmtId="164" fontId="0" fillId="0" borderId="0" xfId="1" applyNumberFormat="1" applyFont="1"/>
    <xf numFmtId="164" fontId="0" fillId="0" borderId="1" xfId="1" applyNumberFormat="1" applyFont="1" applyBorder="1"/>
    <xf numFmtId="164" fontId="2" fillId="0" borderId="0" xfId="1" applyNumberFormat="1" applyFont="1"/>
    <xf numFmtId="0" fontId="2" fillId="0" borderId="0" xfId="0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1" fillId="0" borderId="0" xfId="1" applyNumberFormat="1" applyFont="1"/>
    <xf numFmtId="164" fontId="1" fillId="0" borderId="1" xfId="1" applyNumberFormat="1" applyFont="1" applyBorder="1"/>
    <xf numFmtId="164" fontId="0" fillId="0" borderId="0" xfId="1" applyNumberFormat="1" applyFont="1" applyAlignment="1">
      <alignment horizontal="right"/>
    </xf>
    <xf numFmtId="164" fontId="2" fillId="0" borderId="0" xfId="0" applyNumberFormat="1" applyFont="1"/>
    <xf numFmtId="10" fontId="0" fillId="0" borderId="0" xfId="2" applyNumberFormat="1" applyFont="1"/>
    <xf numFmtId="0" fontId="3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164" fontId="0" fillId="0" borderId="0" xfId="2" applyNumberFormat="1" applyFont="1"/>
    <xf numFmtId="0" fontId="6" fillId="0" borderId="0" xfId="0" applyFont="1"/>
    <xf numFmtId="164" fontId="0" fillId="0" borderId="0" xfId="1" applyNumberFormat="1" applyFont="1" applyAlignment="1">
      <alignment horizontal="left" indent="1"/>
    </xf>
    <xf numFmtId="0" fontId="4" fillId="0" borderId="0" xfId="0" quotePrefix="1" applyFont="1" applyAlignment="1">
      <alignment horizontal="left"/>
    </xf>
    <xf numFmtId="0" fontId="0" fillId="0" borderId="5" xfId="0" applyBorder="1" applyAlignment="1">
      <alignment horizontal="center" wrapText="1"/>
    </xf>
    <xf numFmtId="164" fontId="1" fillId="0" borderId="6" xfId="1" applyNumberFormat="1" applyFont="1" applyBorder="1"/>
    <xf numFmtId="164" fontId="0" fillId="0" borderId="6" xfId="1" applyNumberFormat="1" applyFont="1" applyBorder="1"/>
    <xf numFmtId="164" fontId="1" fillId="0" borderId="7" xfId="1" applyNumberFormat="1" applyFont="1" applyBorder="1"/>
    <xf numFmtId="0" fontId="0" fillId="0" borderId="0" xfId="0" applyAlignment="1">
      <alignment vertical="top" wrapText="1"/>
    </xf>
    <xf numFmtId="17" fontId="0" fillId="0" borderId="0" xfId="0" applyNumberFormat="1"/>
    <xf numFmtId="0" fontId="7" fillId="0" borderId="0" xfId="0" applyFont="1"/>
    <xf numFmtId="164" fontId="0" fillId="0" borderId="9" xfId="1" applyNumberFormat="1" applyFont="1" applyBorder="1"/>
    <xf numFmtId="164" fontId="8" fillId="0" borderId="0" xfId="1" applyNumberFormat="1" applyFont="1"/>
    <xf numFmtId="164" fontId="9" fillId="0" borderId="0" xfId="1" applyNumberFormat="1" applyFont="1"/>
    <xf numFmtId="0" fontId="9" fillId="0" borderId="0" xfId="0" applyFont="1" applyAlignment="1">
      <alignment horizontal="center"/>
    </xf>
    <xf numFmtId="0" fontId="0" fillId="2" borderId="0" xfId="0" applyFill="1"/>
    <xf numFmtId="0" fontId="8" fillId="0" borderId="0" xfId="0" applyFont="1" applyAlignment="1">
      <alignment horizontal="center" wrapText="1"/>
    </xf>
    <xf numFmtId="10" fontId="8" fillId="0" borderId="0" xfId="2" applyNumberFormat="1" applyFont="1"/>
    <xf numFmtId="164" fontId="9" fillId="0" borderId="0" xfId="2" applyNumberFormat="1" applyFont="1"/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10" fontId="0" fillId="0" borderId="0" xfId="0" applyNumberFormat="1"/>
    <xf numFmtId="10" fontId="8" fillId="0" borderId="0" xfId="0" applyNumberFormat="1" applyFont="1"/>
    <xf numFmtId="0" fontId="9" fillId="0" borderId="0" xfId="0" applyFont="1" applyAlignment="1">
      <alignment vertical="top"/>
    </xf>
    <xf numFmtId="0" fontId="9" fillId="0" borderId="0" xfId="0" applyFont="1"/>
    <xf numFmtId="0" fontId="8" fillId="0" borderId="0" xfId="0" applyFont="1" applyAlignment="1">
      <alignment horizontal="center"/>
    </xf>
    <xf numFmtId="164" fontId="0" fillId="0" borderId="0" xfId="0" applyNumberFormat="1"/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ne2010AWVTunnelProjectCost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1">
          <cell r="E31">
            <v>1417500000</v>
          </cell>
        </row>
        <row r="63">
          <cell r="D63">
            <v>2.8111420653714292E-3</v>
          </cell>
        </row>
        <row r="64">
          <cell r="D64">
            <v>1.4273186439861113E-2</v>
          </cell>
        </row>
        <row r="65">
          <cell r="D65">
            <v>4.1093159923801525E-3</v>
          </cell>
        </row>
        <row r="66">
          <cell r="D66">
            <v>0.17601794457600003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04"/>
  <sheetViews>
    <sheetView tabSelected="1" topLeftCell="B22" zoomScale="80" zoomScaleNormal="80" workbookViewId="0">
      <selection activeCell="F18" sqref="F18"/>
    </sheetView>
  </sheetViews>
  <sheetFormatPr defaultRowHeight="15"/>
  <cols>
    <col min="2" max="2" width="4.140625" customWidth="1"/>
    <col min="3" max="3" width="37.28515625" customWidth="1"/>
    <col min="4" max="4" width="19" bestFit="1" customWidth="1"/>
    <col min="5" max="5" width="16.28515625" customWidth="1"/>
    <col min="6" max="6" width="18" bestFit="1" customWidth="1"/>
    <col min="7" max="7" width="18" customWidth="1"/>
    <col min="8" max="8" width="18.140625" bestFit="1" customWidth="1"/>
    <col min="9" max="9" width="17.28515625" bestFit="1" customWidth="1"/>
    <col min="10" max="10" width="16.28515625" bestFit="1" customWidth="1"/>
    <col min="11" max="11" width="16.28515625" customWidth="1"/>
  </cols>
  <sheetData>
    <row r="1" spans="2:14" ht="21">
      <c r="B1" s="30" t="s">
        <v>62</v>
      </c>
      <c r="H1" s="30" t="s">
        <v>62</v>
      </c>
    </row>
    <row r="2" spans="2:14" ht="21">
      <c r="B2" s="57" t="s">
        <v>68</v>
      </c>
      <c r="C2" s="57"/>
      <c r="D2" s="57"/>
      <c r="H2" s="60" t="s">
        <v>68</v>
      </c>
      <c r="I2" s="60"/>
      <c r="J2" s="60"/>
    </row>
    <row r="3" spans="2:14">
      <c r="B3" s="29"/>
      <c r="H3" s="52" t="s">
        <v>10</v>
      </c>
      <c r="I3" s="52"/>
      <c r="J3" s="52"/>
      <c r="K3" s="52"/>
    </row>
    <row r="4" spans="2:14" ht="17.25">
      <c r="B4" s="35"/>
      <c r="C4" t="s">
        <v>67</v>
      </c>
      <c r="D4" s="53" t="s">
        <v>11</v>
      </c>
      <c r="E4" s="54"/>
      <c r="F4" s="54"/>
      <c r="G4" s="55"/>
      <c r="H4" s="53" t="s">
        <v>24</v>
      </c>
      <c r="I4" s="54"/>
      <c r="J4" s="54"/>
      <c r="K4" s="55"/>
      <c r="L4" s="58" t="s">
        <v>13</v>
      </c>
      <c r="M4" s="58"/>
      <c r="N4" s="58"/>
    </row>
    <row r="5" spans="2:14" ht="30">
      <c r="B5" s="17" t="s">
        <v>27</v>
      </c>
      <c r="D5" s="2" t="s">
        <v>8</v>
      </c>
      <c r="E5" s="2" t="s">
        <v>26</v>
      </c>
      <c r="F5" s="2" t="s">
        <v>12</v>
      </c>
      <c r="G5" s="2" t="s">
        <v>20</v>
      </c>
      <c r="H5" s="24" t="s">
        <v>8</v>
      </c>
      <c r="I5" s="2" t="s">
        <v>9</v>
      </c>
      <c r="J5" s="2" t="s">
        <v>12</v>
      </c>
      <c r="K5" s="2" t="s">
        <v>20</v>
      </c>
      <c r="L5" s="2" t="s">
        <v>8</v>
      </c>
      <c r="M5" s="2" t="s">
        <v>9</v>
      </c>
      <c r="N5" s="2" t="s">
        <v>12</v>
      </c>
    </row>
    <row r="6" spans="2:14" ht="17.25">
      <c r="B6" t="s">
        <v>60</v>
      </c>
      <c r="D6" s="7">
        <v>1960000000</v>
      </c>
      <c r="E6" s="7"/>
      <c r="H6" s="25">
        <v>1144431796.8800001</v>
      </c>
      <c r="I6" s="12"/>
      <c r="J6" s="12"/>
      <c r="K6" s="12"/>
    </row>
    <row r="7" spans="2:14" ht="17.25">
      <c r="B7" t="s">
        <v>34</v>
      </c>
      <c r="D7" s="7">
        <v>483000000</v>
      </c>
      <c r="E7" s="7"/>
      <c r="H7" s="25">
        <v>282020693.01999998</v>
      </c>
      <c r="I7" s="12"/>
      <c r="J7" s="12"/>
      <c r="K7" s="12"/>
    </row>
    <row r="8" spans="2:14" ht="17.25">
      <c r="B8" t="s">
        <v>59</v>
      </c>
      <c r="D8" s="7">
        <f>414000000-300000000</f>
        <v>114000000</v>
      </c>
      <c r="E8" s="7"/>
      <c r="F8" s="22">
        <v>300000000</v>
      </c>
      <c r="G8" s="5"/>
      <c r="H8" s="25">
        <v>66563890.700000003</v>
      </c>
      <c r="I8" s="12"/>
      <c r="J8" s="12">
        <v>175168131.83000001</v>
      </c>
      <c r="K8" s="12"/>
    </row>
    <row r="9" spans="2:14" ht="17.25">
      <c r="B9" t="s">
        <v>51</v>
      </c>
      <c r="D9" s="7">
        <v>195000000</v>
      </c>
      <c r="E9" s="7"/>
      <c r="F9" s="5"/>
      <c r="G9" s="5"/>
      <c r="H9" s="26">
        <v>17516813.640000001</v>
      </c>
      <c r="I9" s="12"/>
      <c r="J9" s="12"/>
      <c r="K9" s="12"/>
    </row>
    <row r="10" spans="2:14" ht="17.25">
      <c r="B10" t="s">
        <v>33</v>
      </c>
      <c r="D10" s="7">
        <v>30000000</v>
      </c>
      <c r="E10" s="7"/>
      <c r="F10" s="5"/>
      <c r="G10" s="5"/>
      <c r="H10" s="25">
        <v>17516813.640000001</v>
      </c>
      <c r="I10" s="12"/>
      <c r="J10" s="12"/>
      <c r="K10" s="12"/>
    </row>
    <row r="11" spans="2:14">
      <c r="B11" s="1" t="s">
        <v>6</v>
      </c>
      <c r="D11" s="7"/>
      <c r="E11" s="7"/>
      <c r="H11" s="25"/>
      <c r="I11" s="12"/>
      <c r="J11" s="12"/>
      <c r="K11" s="12"/>
    </row>
    <row r="12" spans="2:14">
      <c r="C12" t="s">
        <v>0</v>
      </c>
      <c r="D12" s="7"/>
      <c r="E12" s="7">
        <f>123000000+105000000</f>
        <v>228000000</v>
      </c>
      <c r="H12" s="25"/>
      <c r="I12" s="12">
        <v>133127779.68000001</v>
      </c>
      <c r="J12" s="12"/>
      <c r="K12" s="12"/>
    </row>
    <row r="13" spans="2:14" ht="17.25">
      <c r="C13" t="s">
        <v>50</v>
      </c>
      <c r="D13" s="7"/>
      <c r="E13" s="7">
        <v>290000000</v>
      </c>
      <c r="H13" s="25"/>
      <c r="I13" s="12">
        <v>169329195.13</v>
      </c>
      <c r="J13" s="12"/>
      <c r="K13" s="12"/>
    </row>
    <row r="14" spans="2:14" ht="17.25">
      <c r="C14" t="s">
        <v>40</v>
      </c>
      <c r="D14" s="7"/>
      <c r="E14" s="7">
        <f>11000000+17000000</f>
        <v>28000000</v>
      </c>
      <c r="H14" s="25"/>
      <c r="I14" s="12">
        <v>16349025.189999999</v>
      </c>
      <c r="J14" s="12"/>
      <c r="K14" s="12"/>
    </row>
    <row r="15" spans="2:14" ht="17.25">
      <c r="B15" s="1" t="s">
        <v>54</v>
      </c>
      <c r="D15" s="7"/>
      <c r="E15" s="7"/>
      <c r="H15" s="25"/>
      <c r="I15" s="12"/>
      <c r="J15" s="12"/>
      <c r="K15" s="12"/>
    </row>
    <row r="16" spans="2:14">
      <c r="C16" t="s">
        <v>5</v>
      </c>
      <c r="D16" s="7"/>
      <c r="E16" s="7">
        <v>161000000</v>
      </c>
      <c r="H16" s="25"/>
      <c r="I16" s="12">
        <v>94006897.719999999</v>
      </c>
      <c r="J16" s="12"/>
      <c r="K16" s="12"/>
    </row>
    <row r="17" spans="2:11" ht="17.25">
      <c r="C17" t="s">
        <v>66</v>
      </c>
      <c r="D17" s="7"/>
      <c r="E17" s="32">
        <v>125000000</v>
      </c>
      <c r="H17" s="25"/>
      <c r="I17" s="32">
        <v>72986721.760000005</v>
      </c>
      <c r="J17" s="1"/>
      <c r="K17" s="12"/>
    </row>
    <row r="18" spans="2:11" ht="17.25">
      <c r="C18" t="s">
        <v>57</v>
      </c>
      <c r="D18" s="7">
        <v>20000000</v>
      </c>
      <c r="E18" s="7">
        <v>35000000</v>
      </c>
      <c r="F18" s="7">
        <v>1500000</v>
      </c>
      <c r="H18" s="25">
        <v>11677875.07</v>
      </c>
      <c r="I18" s="12">
        <v>20436281.879999999</v>
      </c>
      <c r="J18" s="12">
        <v>875840.03</v>
      </c>
      <c r="K18" s="12"/>
    </row>
    <row r="19" spans="2:11" ht="17.25">
      <c r="C19" t="s">
        <v>56</v>
      </c>
      <c r="D19" s="7">
        <v>85000000</v>
      </c>
      <c r="E19" s="7"/>
      <c r="H19" s="25">
        <v>49630970.460000001</v>
      </c>
      <c r="I19" s="12"/>
      <c r="J19" s="12"/>
      <c r="K19" s="12"/>
    </row>
    <row r="20" spans="2:11">
      <c r="C20" t="s">
        <v>47</v>
      </c>
      <c r="D20" s="7"/>
      <c r="E20" s="7">
        <v>5500000</v>
      </c>
      <c r="H20" s="25"/>
      <c r="I20" s="14">
        <v>3211415</v>
      </c>
      <c r="J20" s="12"/>
      <c r="K20" s="12"/>
    </row>
    <row r="21" spans="2:11" ht="17.25">
      <c r="B21" s="1" t="s">
        <v>46</v>
      </c>
      <c r="D21" s="7">
        <v>45000000</v>
      </c>
      <c r="E21" s="7">
        <v>250000000</v>
      </c>
      <c r="H21" s="25">
        <v>26275220.199999999</v>
      </c>
      <c r="I21" s="12">
        <v>145973443.33000001</v>
      </c>
      <c r="J21" s="12"/>
      <c r="K21" s="12"/>
    </row>
    <row r="22" spans="2:11">
      <c r="C22" t="s">
        <v>2</v>
      </c>
      <c r="D22" s="7"/>
      <c r="E22" s="7"/>
      <c r="H22" s="25"/>
      <c r="I22" s="12"/>
      <c r="J22" s="12"/>
      <c r="K22" s="12"/>
    </row>
    <row r="23" spans="2:11">
      <c r="C23" t="s">
        <v>1</v>
      </c>
      <c r="D23" s="7"/>
      <c r="E23" s="7"/>
      <c r="H23" s="25"/>
      <c r="I23" s="12"/>
      <c r="J23" s="12"/>
      <c r="K23" s="12"/>
    </row>
    <row r="24" spans="2:11" ht="17.25">
      <c r="B24" s="44" t="s">
        <v>75</v>
      </c>
      <c r="D24" s="45" t="s">
        <v>76</v>
      </c>
      <c r="E24" s="32">
        <v>140000000</v>
      </c>
      <c r="H24" s="25"/>
      <c r="I24" s="12">
        <v>81745129.159999996</v>
      </c>
      <c r="J24" s="12"/>
      <c r="K24" s="12"/>
    </row>
    <row r="25" spans="2:11">
      <c r="B25" s="1" t="s">
        <v>4</v>
      </c>
      <c r="D25" s="7"/>
      <c r="E25" s="7"/>
      <c r="H25" s="25"/>
      <c r="I25" s="12"/>
      <c r="J25" s="12"/>
      <c r="K25" s="12"/>
    </row>
    <row r="26" spans="2:11">
      <c r="D26" s="7"/>
      <c r="E26" s="7"/>
      <c r="H26" s="25"/>
      <c r="I26" s="12"/>
      <c r="J26" s="12"/>
      <c r="K26" s="12"/>
    </row>
    <row r="27" spans="2:11">
      <c r="B27" s="1" t="s">
        <v>3</v>
      </c>
      <c r="D27" s="7"/>
      <c r="E27" s="7"/>
      <c r="H27" s="25"/>
      <c r="I27" s="12"/>
      <c r="J27" s="12"/>
      <c r="K27" s="12"/>
    </row>
    <row r="28" spans="2:11" ht="17.25">
      <c r="C28" t="s">
        <v>43</v>
      </c>
      <c r="D28" s="7">
        <v>30000000</v>
      </c>
      <c r="E28" s="7">
        <f>135000000+20000000</f>
        <v>155000000</v>
      </c>
      <c r="G28" s="7">
        <v>190000000</v>
      </c>
      <c r="H28" s="25">
        <v>17516813.640000001</v>
      </c>
      <c r="I28" s="12">
        <v>90503534.099999994</v>
      </c>
      <c r="K28" s="7">
        <v>110939817.87</v>
      </c>
    </row>
    <row r="29" spans="2:11">
      <c r="B29" s="1" t="s">
        <v>15</v>
      </c>
      <c r="D29" s="7">
        <v>300000000</v>
      </c>
      <c r="E29" s="7">
        <v>25000000</v>
      </c>
      <c r="H29" s="25">
        <v>127028558.51000001</v>
      </c>
      <c r="I29" s="12">
        <v>14597345.26</v>
      </c>
      <c r="J29" s="12"/>
      <c r="K29" s="12"/>
    </row>
    <row r="30" spans="2:11" ht="15.75" thickBot="1">
      <c r="D30" s="8"/>
      <c r="E30" s="8"/>
      <c r="F30" s="6"/>
      <c r="G30" s="6"/>
      <c r="H30" s="27"/>
      <c r="I30" s="13"/>
      <c r="J30" s="13"/>
      <c r="K30" s="13"/>
    </row>
    <row r="31" spans="2:11">
      <c r="D31" s="7">
        <f t="shared" ref="D31:K31" si="0">SUM(D6:D30)</f>
        <v>3262000000</v>
      </c>
      <c r="E31" s="7">
        <f t="shared" si="0"/>
        <v>1442500000</v>
      </c>
      <c r="F31" s="7">
        <f t="shared" si="0"/>
        <v>301500000</v>
      </c>
      <c r="G31" s="7">
        <f t="shared" si="0"/>
        <v>190000000</v>
      </c>
      <c r="H31" s="31">
        <f t="shared" si="0"/>
        <v>1760179445.7600005</v>
      </c>
      <c r="I31" s="32">
        <f>SUM(I6:I30)</f>
        <v>842266768.21000004</v>
      </c>
      <c r="J31" s="7">
        <f t="shared" si="0"/>
        <v>176043971.86000001</v>
      </c>
      <c r="K31" s="7">
        <f t="shared" si="0"/>
        <v>110939817.87</v>
      </c>
    </row>
    <row r="32" spans="2:11">
      <c r="C32" s="40" t="s">
        <v>71</v>
      </c>
      <c r="D32" s="32"/>
      <c r="E32" s="32">
        <f>[1]Sheet1!$E$31</f>
        <v>1417500000</v>
      </c>
      <c r="F32" s="7"/>
      <c r="G32" s="7"/>
      <c r="H32" s="7"/>
      <c r="I32" s="7"/>
      <c r="J32" s="7"/>
      <c r="K32" s="7"/>
    </row>
    <row r="33" spans="2:11">
      <c r="C33" s="40" t="s">
        <v>70</v>
      </c>
      <c r="D33" s="32"/>
      <c r="E33" s="32">
        <f>+E31-E32</f>
        <v>25000000</v>
      </c>
      <c r="F33" s="7"/>
      <c r="G33" s="7"/>
      <c r="H33" s="7"/>
      <c r="I33" s="7"/>
      <c r="J33" s="7"/>
      <c r="K33" s="7"/>
    </row>
    <row r="34" spans="2:11">
      <c r="H34" s="7"/>
      <c r="I34" s="7"/>
      <c r="J34" s="7"/>
      <c r="K34" s="7"/>
    </row>
    <row r="35" spans="2:11" ht="15.75">
      <c r="B35" s="21" t="s">
        <v>22</v>
      </c>
      <c r="D35" s="9">
        <f>+D31+E31+F31+G31</f>
        <v>5196000000</v>
      </c>
      <c r="E35" s="15">
        <f>SUM(H31:K31)</f>
        <v>2889430003.7000003</v>
      </c>
      <c r="F35" s="33">
        <f>+E35+D35</f>
        <v>8085430003.7000008</v>
      </c>
      <c r="G35" s="9"/>
      <c r="H35" s="7"/>
      <c r="I35" s="7"/>
      <c r="J35" s="7"/>
      <c r="K35" s="7"/>
    </row>
    <row r="36" spans="2:11">
      <c r="D36" s="10" t="s">
        <v>13</v>
      </c>
      <c r="E36" s="10" t="s">
        <v>7</v>
      </c>
      <c r="F36" s="34" t="s">
        <v>14</v>
      </c>
      <c r="G36" s="10"/>
      <c r="H36" s="11"/>
      <c r="I36" s="7"/>
      <c r="J36" s="7"/>
      <c r="K36" s="7"/>
    </row>
    <row r="37" spans="2:11">
      <c r="D37" s="3"/>
      <c r="E37" s="3"/>
      <c r="F37" s="3"/>
      <c r="G37" s="3"/>
      <c r="H37" s="11"/>
      <c r="I37" s="7"/>
      <c r="J37" s="7"/>
      <c r="K37" s="7"/>
    </row>
    <row r="38" spans="2:11">
      <c r="D38" s="4"/>
      <c r="E38" s="4"/>
      <c r="F38" s="4"/>
      <c r="G38" s="4"/>
      <c r="H38" s="11"/>
      <c r="I38" s="7"/>
      <c r="J38" s="7"/>
      <c r="K38" s="7"/>
    </row>
    <row r="39" spans="2:11" ht="15.75">
      <c r="B39" s="21" t="s">
        <v>23</v>
      </c>
      <c r="D39" s="3"/>
      <c r="E39" s="3"/>
      <c r="F39" s="3"/>
      <c r="G39" s="3"/>
      <c r="H39" s="11"/>
      <c r="I39" s="7"/>
      <c r="J39" s="7"/>
      <c r="K39" s="7"/>
    </row>
    <row r="40" spans="2:11">
      <c r="B40" s="1" t="s">
        <v>36</v>
      </c>
      <c r="D40" s="3"/>
      <c r="E40" s="3"/>
      <c r="F40" s="3"/>
      <c r="G40" s="3"/>
      <c r="H40" s="11">
        <f>+H31/20</f>
        <v>88008972.288000017</v>
      </c>
      <c r="I40" s="32">
        <f>+I31/20</f>
        <v>42113338.410500005</v>
      </c>
      <c r="J40" s="7">
        <f>+J31/20</f>
        <v>8802198.5930000003</v>
      </c>
      <c r="K40" s="7">
        <f>+K31/20</f>
        <v>5546990.8935000002</v>
      </c>
    </row>
    <row r="41" spans="2:11" ht="17.25">
      <c r="B41" s="1" t="s">
        <v>35</v>
      </c>
      <c r="D41" s="11">
        <v>5000000</v>
      </c>
      <c r="E41" s="3"/>
      <c r="F41" s="3"/>
      <c r="G41" s="3"/>
      <c r="H41" s="11"/>
      <c r="I41" s="7"/>
      <c r="J41" s="7"/>
      <c r="K41" s="7"/>
    </row>
    <row r="42" spans="2:11" ht="17.25">
      <c r="B42" s="1" t="s">
        <v>31</v>
      </c>
      <c r="D42" s="7">
        <v>5381000</v>
      </c>
      <c r="E42" s="7"/>
      <c r="F42" s="7"/>
      <c r="G42" s="7"/>
      <c r="H42" s="7"/>
      <c r="I42" s="7"/>
      <c r="J42" s="7"/>
      <c r="K42" s="7"/>
    </row>
    <row r="43" spans="2:11" ht="17.25">
      <c r="B43" s="1" t="s">
        <v>37</v>
      </c>
      <c r="D43" s="7"/>
      <c r="E43" s="7">
        <v>10000000</v>
      </c>
      <c r="F43" s="7"/>
      <c r="G43" s="7"/>
      <c r="H43" s="7"/>
      <c r="I43" s="7"/>
      <c r="J43" s="7"/>
      <c r="K43" s="7"/>
    </row>
    <row r="44" spans="2:11">
      <c r="B44" s="1" t="s">
        <v>45</v>
      </c>
      <c r="D44" s="7"/>
      <c r="E44" s="7"/>
      <c r="F44" s="7"/>
      <c r="G44" s="7"/>
      <c r="H44" s="7"/>
      <c r="I44" s="7"/>
      <c r="J44" s="7"/>
      <c r="K44" s="7"/>
    </row>
    <row r="45" spans="2:11" ht="18" thickBot="1">
      <c r="C45" t="s">
        <v>44</v>
      </c>
      <c r="D45" s="8"/>
      <c r="E45" s="8"/>
      <c r="F45" s="8"/>
      <c r="G45" s="8">
        <v>15000000</v>
      </c>
      <c r="H45" s="8"/>
      <c r="I45" s="8"/>
      <c r="J45" s="8"/>
      <c r="K45" s="8"/>
    </row>
    <row r="46" spans="2:11">
      <c r="B46" s="56" t="s">
        <v>38</v>
      </c>
      <c r="C46" s="56"/>
      <c r="D46" s="9">
        <f t="shared" ref="D46:K46" si="1">SUM(D40:D45)</f>
        <v>10381000</v>
      </c>
      <c r="E46" s="9">
        <f t="shared" si="1"/>
        <v>10000000</v>
      </c>
      <c r="F46" s="9">
        <f t="shared" si="1"/>
        <v>0</v>
      </c>
      <c r="G46" s="9">
        <f t="shared" si="1"/>
        <v>15000000</v>
      </c>
      <c r="H46" s="9">
        <f t="shared" si="1"/>
        <v>88008972.288000017</v>
      </c>
      <c r="I46" s="33">
        <f t="shared" si="1"/>
        <v>42113338.410500005</v>
      </c>
      <c r="J46" s="9">
        <f t="shared" si="1"/>
        <v>8802198.5930000003</v>
      </c>
      <c r="K46" s="9">
        <f t="shared" si="1"/>
        <v>5546990.8935000002</v>
      </c>
    </row>
    <row r="47" spans="2:11">
      <c r="D47" s="2" t="s">
        <v>8</v>
      </c>
      <c r="E47" s="39" t="s">
        <v>9</v>
      </c>
      <c r="F47" s="2" t="s">
        <v>12</v>
      </c>
      <c r="G47" s="2" t="s">
        <v>20</v>
      </c>
      <c r="H47" s="2" t="s">
        <v>8</v>
      </c>
      <c r="I47" s="36" t="s">
        <v>9</v>
      </c>
      <c r="J47" s="2" t="s">
        <v>12</v>
      </c>
      <c r="K47" s="2" t="s">
        <v>20</v>
      </c>
    </row>
    <row r="48" spans="2:11">
      <c r="D48" s="2"/>
      <c r="E48" s="39"/>
      <c r="F48" s="2"/>
      <c r="G48" s="2"/>
      <c r="H48" s="2"/>
      <c r="I48" s="36"/>
      <c r="J48" s="2"/>
      <c r="K48" s="2"/>
    </row>
    <row r="49" spans="2:11">
      <c r="D49" s="2"/>
      <c r="E49" s="39"/>
      <c r="F49" s="2"/>
      <c r="G49" s="2"/>
      <c r="H49" s="2"/>
      <c r="I49" s="36"/>
      <c r="J49" s="2"/>
      <c r="K49" s="2"/>
    </row>
    <row r="50" spans="2:11">
      <c r="D50" s="2"/>
      <c r="E50" s="39"/>
      <c r="F50" s="2"/>
      <c r="G50" s="2"/>
      <c r="H50" s="2"/>
      <c r="I50" s="36"/>
      <c r="J50" s="2"/>
      <c r="K50" s="2"/>
    </row>
    <row r="51" spans="2:11" ht="21">
      <c r="B51" s="30" t="s">
        <v>62</v>
      </c>
      <c r="E51" s="39"/>
      <c r="F51" s="2"/>
      <c r="G51" s="2"/>
      <c r="H51" s="2"/>
      <c r="I51" s="36"/>
      <c r="J51" s="2"/>
      <c r="K51" s="2"/>
    </row>
    <row r="52" spans="2:11" ht="21">
      <c r="B52" s="57" t="s">
        <v>68</v>
      </c>
      <c r="C52" s="57"/>
      <c r="D52" s="57"/>
    </row>
    <row r="53" spans="2:11" ht="15.75">
      <c r="B53" s="21" t="s">
        <v>21</v>
      </c>
    </row>
    <row r="55" spans="2:11">
      <c r="B55" s="1" t="s">
        <v>72</v>
      </c>
      <c r="E55" s="10" t="s">
        <v>73</v>
      </c>
    </row>
    <row r="56" spans="2:11">
      <c r="C56" t="s">
        <v>17</v>
      </c>
      <c r="D56" s="20">
        <f>+H46+D46</f>
        <v>98389972.288000017</v>
      </c>
      <c r="E56" s="20">
        <v>98389972</v>
      </c>
    </row>
    <row r="57" spans="2:11">
      <c r="C57" t="s">
        <v>9</v>
      </c>
      <c r="D57" s="38">
        <f>+I46+E46</f>
        <v>52113338.410500005</v>
      </c>
      <c r="E57" s="38">
        <v>51383471</v>
      </c>
    </row>
    <row r="58" spans="2:11">
      <c r="C58" t="s">
        <v>20</v>
      </c>
      <c r="D58" s="20">
        <f>+G46+K46</f>
        <v>20546990.8935</v>
      </c>
      <c r="E58" s="20">
        <v>20546991</v>
      </c>
    </row>
    <row r="59" spans="2:11">
      <c r="C59" t="s">
        <v>18</v>
      </c>
      <c r="D59" s="20">
        <f>+J46+F46</f>
        <v>8802198.5930000003</v>
      </c>
      <c r="E59" s="20">
        <v>8802199</v>
      </c>
    </row>
    <row r="60" spans="2:11">
      <c r="D60" s="46">
        <f>SUM(D56:D59)</f>
        <v>179852500.18500003</v>
      </c>
    </row>
    <row r="61" spans="2:11">
      <c r="B61" s="1" t="s">
        <v>16</v>
      </c>
    </row>
    <row r="62" spans="2:11">
      <c r="C62" t="s">
        <v>17</v>
      </c>
      <c r="D62" s="7">
        <v>35000000000</v>
      </c>
    </row>
    <row r="63" spans="2:11">
      <c r="C63" t="s">
        <v>9</v>
      </c>
      <c r="D63" s="7">
        <v>3600000000</v>
      </c>
    </row>
    <row r="64" spans="2:11">
      <c r="C64" t="s">
        <v>20</v>
      </c>
      <c r="D64" s="7">
        <v>5000100000</v>
      </c>
    </row>
    <row r="65" spans="2:5">
      <c r="C65" t="s">
        <v>18</v>
      </c>
      <c r="D65" s="7">
        <v>500000000</v>
      </c>
    </row>
    <row r="67" spans="2:5">
      <c r="B67" s="1" t="s">
        <v>19</v>
      </c>
    </row>
    <row r="68" spans="2:5">
      <c r="C68" t="s">
        <v>17</v>
      </c>
      <c r="D68" s="16">
        <f>(+H46+D46)/D62</f>
        <v>2.8111420653714292E-3</v>
      </c>
      <c r="E68" s="41">
        <f>[1]Sheet1!D63</f>
        <v>2.8111420653714292E-3</v>
      </c>
    </row>
    <row r="69" spans="2:5">
      <c r="C69" t="s">
        <v>9</v>
      </c>
      <c r="D69" s="37">
        <f>(+I46+E46)/D63</f>
        <v>1.4475927336250001E-2</v>
      </c>
      <c r="E69" s="42">
        <f>[1]Sheet1!D64</f>
        <v>1.4273186439861113E-2</v>
      </c>
    </row>
    <row r="70" spans="2:5">
      <c r="C70" t="s">
        <v>20</v>
      </c>
      <c r="D70" s="16">
        <f>(+K46+G46)/D64</f>
        <v>4.1093159923801525E-3</v>
      </c>
      <c r="E70" s="41">
        <f>[1]Sheet1!D65</f>
        <v>4.1093159923801525E-3</v>
      </c>
    </row>
    <row r="71" spans="2:5" ht="17.25">
      <c r="C71" t="s">
        <v>63</v>
      </c>
      <c r="D71" s="16">
        <f>(+H46+F46)/D65</f>
        <v>0.17601794457600003</v>
      </c>
      <c r="E71" s="41">
        <f>[1]Sheet1!D66</f>
        <v>0.17601794457600003</v>
      </c>
    </row>
    <row r="72" spans="2:5">
      <c r="D72" s="20"/>
    </row>
    <row r="73" spans="2:5">
      <c r="B73" s="1" t="s">
        <v>28</v>
      </c>
    </row>
    <row r="74" spans="2:5">
      <c r="C74" t="s">
        <v>17</v>
      </c>
      <c r="D74" s="7">
        <v>3700000000</v>
      </c>
    </row>
    <row r="75" spans="2:5">
      <c r="C75" t="s">
        <v>9</v>
      </c>
      <c r="D75" s="7">
        <v>310000000</v>
      </c>
    </row>
    <row r="76" spans="2:5">
      <c r="C76" t="s">
        <v>20</v>
      </c>
      <c r="D76" s="7">
        <v>27021000</v>
      </c>
    </row>
    <row r="77" spans="2:5">
      <c r="C77" t="s">
        <v>18</v>
      </c>
    </row>
    <row r="78" spans="2:5" ht="17.25">
      <c r="E78" s="23"/>
    </row>
    <row r="79" spans="2:5">
      <c r="B79" s="1" t="s">
        <v>29</v>
      </c>
    </row>
    <row r="80" spans="2:5">
      <c r="C80" t="s">
        <v>17</v>
      </c>
      <c r="D80" s="16">
        <f>+D74/D62</f>
        <v>0.10571428571428572</v>
      </c>
    </row>
    <row r="81" spans="2:7">
      <c r="C81" t="s">
        <v>9</v>
      </c>
      <c r="D81" s="16">
        <f>+D75/D63</f>
        <v>8.611111111111111E-2</v>
      </c>
    </row>
    <row r="82" spans="2:7">
      <c r="C82" t="s">
        <v>20</v>
      </c>
      <c r="D82" s="16">
        <f>+D76/D64</f>
        <v>5.4040919181616368E-3</v>
      </c>
    </row>
    <row r="83" spans="2:7">
      <c r="C83" t="s">
        <v>18</v>
      </c>
      <c r="D83" s="16">
        <f>+D77/D65</f>
        <v>0</v>
      </c>
    </row>
    <row r="86" spans="2:7">
      <c r="B86" s="1" t="s">
        <v>64</v>
      </c>
    </row>
    <row r="87" spans="2:7" ht="51" customHeight="1">
      <c r="B87" s="18">
        <v>1</v>
      </c>
      <c r="C87" s="48" t="s">
        <v>65</v>
      </c>
      <c r="D87" s="48"/>
      <c r="E87" s="48"/>
      <c r="F87" s="48"/>
      <c r="G87" s="48"/>
    </row>
    <row r="88" spans="2:7" ht="33" customHeight="1">
      <c r="B88" s="19">
        <v>2</v>
      </c>
      <c r="C88" s="48" t="s">
        <v>25</v>
      </c>
      <c r="D88" s="51"/>
      <c r="E88" s="51"/>
      <c r="F88" s="51"/>
      <c r="G88" s="51"/>
    </row>
    <row r="89" spans="2:7" ht="153" customHeight="1">
      <c r="B89" s="18">
        <v>3</v>
      </c>
      <c r="C89" s="48" t="s">
        <v>52</v>
      </c>
      <c r="D89" s="51"/>
      <c r="E89" s="51"/>
      <c r="F89" s="51"/>
      <c r="G89" s="51"/>
    </row>
    <row r="90" spans="2:7" ht="36.75" customHeight="1">
      <c r="B90" s="18">
        <v>4</v>
      </c>
      <c r="C90" s="48" t="s">
        <v>30</v>
      </c>
      <c r="D90" s="48"/>
      <c r="E90" s="48"/>
      <c r="F90" s="48"/>
      <c r="G90" s="48"/>
    </row>
    <row r="91" spans="2:7">
      <c r="B91">
        <v>5</v>
      </c>
      <c r="C91" s="59" t="s">
        <v>32</v>
      </c>
      <c r="D91" s="59"/>
      <c r="E91" s="59"/>
      <c r="F91" s="59"/>
      <c r="G91" s="59"/>
    </row>
    <row r="92" spans="2:7">
      <c r="B92">
        <v>6</v>
      </c>
      <c r="C92" s="51" t="s">
        <v>42</v>
      </c>
      <c r="D92" s="51"/>
      <c r="E92" s="51"/>
      <c r="F92" s="51"/>
      <c r="G92" s="51"/>
    </row>
    <row r="93" spans="2:7" s="28" customFormat="1" ht="36.75" customHeight="1">
      <c r="B93" s="28">
        <v>7</v>
      </c>
      <c r="C93" s="48" t="s">
        <v>39</v>
      </c>
      <c r="D93" s="48"/>
      <c r="E93" s="48"/>
      <c r="F93" s="48"/>
      <c r="G93" s="48"/>
    </row>
    <row r="94" spans="2:7" ht="30" customHeight="1">
      <c r="B94" s="18">
        <v>8</v>
      </c>
      <c r="C94" s="50" t="s">
        <v>41</v>
      </c>
      <c r="D94" s="50"/>
      <c r="E94" s="50"/>
      <c r="F94" s="50"/>
      <c r="G94" s="50"/>
    </row>
    <row r="95" spans="2:7" ht="36.75" customHeight="1">
      <c r="B95" s="18">
        <v>9</v>
      </c>
      <c r="C95" s="48" t="s">
        <v>48</v>
      </c>
      <c r="D95" s="48"/>
      <c r="E95" s="48"/>
      <c r="F95" s="48"/>
      <c r="G95" s="48"/>
    </row>
    <row r="96" spans="2:7" ht="21.75" customHeight="1">
      <c r="B96" s="18">
        <v>10</v>
      </c>
      <c r="C96" s="48" t="s">
        <v>49</v>
      </c>
      <c r="D96" s="48"/>
      <c r="E96" s="48"/>
      <c r="F96" s="48"/>
      <c r="G96" s="48"/>
    </row>
    <row r="97" spans="2:7" ht="27" customHeight="1">
      <c r="B97" s="18">
        <v>11</v>
      </c>
      <c r="C97" s="48" t="s">
        <v>53</v>
      </c>
      <c r="D97" s="48"/>
      <c r="E97" s="48"/>
      <c r="F97" s="48"/>
      <c r="G97" s="48"/>
    </row>
    <row r="98" spans="2:7" ht="27.75" customHeight="1">
      <c r="B98" s="18">
        <v>12</v>
      </c>
      <c r="C98" s="48" t="s">
        <v>55</v>
      </c>
      <c r="D98" s="49"/>
      <c r="E98" s="49"/>
      <c r="F98" s="49"/>
      <c r="G98" s="49"/>
    </row>
    <row r="99" spans="2:7" ht="33" customHeight="1">
      <c r="B99" s="18">
        <v>13</v>
      </c>
      <c r="C99" s="48" t="s">
        <v>58</v>
      </c>
      <c r="D99" s="48"/>
      <c r="E99" s="48"/>
      <c r="F99" s="48"/>
      <c r="G99" s="48"/>
    </row>
    <row r="100" spans="2:7" ht="34.5" customHeight="1">
      <c r="B100" s="18">
        <v>14</v>
      </c>
      <c r="C100" s="48" t="s">
        <v>61</v>
      </c>
      <c r="D100" s="48"/>
      <c r="E100" s="48"/>
      <c r="F100" s="48"/>
      <c r="G100" s="48"/>
    </row>
    <row r="101" spans="2:7" ht="52.5" customHeight="1">
      <c r="B101" s="43">
        <v>15</v>
      </c>
      <c r="C101" s="47" t="s">
        <v>77</v>
      </c>
      <c r="D101" s="47"/>
      <c r="E101" s="47"/>
      <c r="F101" s="47"/>
      <c r="G101" s="47"/>
    </row>
    <row r="102" spans="2:7" ht="39.75" customHeight="1">
      <c r="B102" s="43">
        <v>16</v>
      </c>
      <c r="C102" s="47" t="s">
        <v>69</v>
      </c>
      <c r="D102" s="47"/>
      <c r="E102" s="47"/>
      <c r="F102" s="47"/>
      <c r="G102" s="47"/>
    </row>
    <row r="104" spans="2:7">
      <c r="C104" t="s">
        <v>74</v>
      </c>
    </row>
  </sheetData>
  <mergeCells count="23">
    <mergeCell ref="B2:D2"/>
    <mergeCell ref="L4:N4"/>
    <mergeCell ref="C87:G87"/>
    <mergeCell ref="C93:G93"/>
    <mergeCell ref="C91:G91"/>
    <mergeCell ref="B52:D52"/>
    <mergeCell ref="C94:G94"/>
    <mergeCell ref="C92:G92"/>
    <mergeCell ref="H3:K3"/>
    <mergeCell ref="H4:K4"/>
    <mergeCell ref="C88:G88"/>
    <mergeCell ref="C89:G89"/>
    <mergeCell ref="C90:G90"/>
    <mergeCell ref="D4:G4"/>
    <mergeCell ref="B46:C46"/>
    <mergeCell ref="C102:G102"/>
    <mergeCell ref="C101:G101"/>
    <mergeCell ref="C100:G100"/>
    <mergeCell ref="C95:G95"/>
    <mergeCell ref="C96:G96"/>
    <mergeCell ref="C97:G97"/>
    <mergeCell ref="C98:G98"/>
    <mergeCell ref="C99:G99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Campbell</dc:creator>
  <cp:lastModifiedBy>Elizabeth Campbell</cp:lastModifiedBy>
  <dcterms:created xsi:type="dcterms:W3CDTF">2010-06-04T14:14:42Z</dcterms:created>
  <dcterms:modified xsi:type="dcterms:W3CDTF">2011-01-28T03:20:57Z</dcterms:modified>
</cp:coreProperties>
</file>